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045123\Documents\事業開発グループ\リフォーム\性能向上リノベの会\25年度_子育てグリーン住宅支援事業\"/>
    </mc:Choice>
  </mc:AlternateContent>
  <xr:revisionPtr revIDLastSave="0" documentId="13_ncr:1_{26066FC4-864D-4EB5-8777-D424CA230D4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全体断熱" sheetId="2" r:id="rId1"/>
    <sheet name="部分断熱" sheetId="4" r:id="rId2"/>
    <sheet name="【触らないでください】設計価格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4" l="1"/>
  <c r="H20" i="2" l="1"/>
  <c r="H19" i="2"/>
  <c r="H18" i="2"/>
  <c r="D48" i="4"/>
  <c r="C48" i="4"/>
  <c r="B48" i="4"/>
  <c r="H32" i="4"/>
  <c r="D36" i="4"/>
  <c r="C36" i="4"/>
  <c r="B36" i="4"/>
  <c r="D34" i="2"/>
  <c r="C34" i="2"/>
  <c r="B34" i="2"/>
  <c r="D23" i="2"/>
  <c r="B23" i="2"/>
  <c r="D22" i="2"/>
  <c r="C23" i="2"/>
  <c r="C22" i="2"/>
  <c r="B22" i="2"/>
  <c r="H30" i="2"/>
  <c r="B35" i="4" l="1"/>
  <c r="B37" i="4" s="1"/>
  <c r="B33" i="4"/>
  <c r="H34" i="4"/>
  <c r="D33" i="4" s="1"/>
  <c r="H33" i="4"/>
  <c r="C33" i="4"/>
  <c r="D47" i="4"/>
  <c r="D49" i="4" s="1"/>
  <c r="C47" i="4"/>
  <c r="C49" i="4" s="1"/>
  <c r="B47" i="4"/>
  <c r="B49" i="4" s="1"/>
  <c r="D45" i="4"/>
  <c r="C45" i="4"/>
  <c r="B45" i="4"/>
  <c r="D33" i="2"/>
  <c r="D35" i="2" s="1"/>
  <c r="C33" i="2"/>
  <c r="C35" i="2" s="1"/>
  <c r="B33" i="2"/>
  <c r="B35" i="2" s="1"/>
  <c r="D31" i="2"/>
  <c r="C31" i="2"/>
  <c r="C35" i="4" l="1"/>
  <c r="C37" i="4" s="1"/>
  <c r="C18" i="2"/>
  <c r="C21" i="2"/>
  <c r="C24" i="2" s="1"/>
  <c r="D18" i="2"/>
  <c r="D21" i="2"/>
  <c r="D24" i="2" s="1"/>
  <c r="B21" i="2"/>
  <c r="B24" i="2" s="1"/>
  <c r="D35" i="4"/>
  <c r="D37" i="4" s="1"/>
  <c r="B31" i="2"/>
  <c r="B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旭化成グループ</author>
  </authors>
  <commentList>
    <comment ref="B17" authorId="0" shapeId="0" xr:uid="{00000000-0006-0000-0000-000001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C17" authorId="0" shapeId="0" xr:uid="{00000000-0006-0000-0000-000002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D17" authorId="0" shapeId="0" xr:uid="{00000000-0006-0000-0000-000003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B19" authorId="0" shapeId="0" xr:uid="{00000000-0006-0000-0000-000004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C19" authorId="0" shapeId="0" xr:uid="{00000000-0006-0000-0000-000005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D19" authorId="0" shapeId="0" xr:uid="{00000000-0006-0000-0000-000006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B20" authorId="0" shapeId="0" xr:uid="{00000000-0006-0000-0000-000007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C20" authorId="0" shapeId="0" xr:uid="{00000000-0006-0000-0000-000008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D20" authorId="0" shapeId="0" xr:uid="{00000000-0006-0000-0000-000009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B30" authorId="0" shapeId="0" xr:uid="{00000000-0006-0000-0000-00000A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C30" authorId="0" shapeId="0" xr:uid="{00000000-0006-0000-0000-00000B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D30" authorId="0" shapeId="0" xr:uid="{00000000-0006-0000-0000-00000C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B32" authorId="0" shapeId="0" xr:uid="{00000000-0006-0000-0000-00000D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C32" authorId="0" shapeId="0" xr:uid="{00000000-0006-0000-0000-00000E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D32" authorId="0" shapeId="0" xr:uid="{00000000-0006-0000-0000-00000F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旭化成グループ</author>
  </authors>
  <commentList>
    <comment ref="B32" authorId="0" shapeId="0" xr:uid="{00000000-0006-0000-0100-000001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C32" authorId="0" shapeId="0" xr:uid="{00000000-0006-0000-0100-000002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D32" authorId="0" shapeId="0" xr:uid="{00000000-0006-0000-0100-000003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B34" authorId="0" shapeId="0" xr:uid="{00000000-0006-0000-0100-000004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C34" authorId="0" shapeId="0" xr:uid="{00000000-0006-0000-0100-000005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D34" authorId="0" shapeId="0" xr:uid="{00000000-0006-0000-0100-000006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B44" authorId="0" shapeId="0" xr:uid="{00000000-0006-0000-0100-000007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C44" authorId="0" shapeId="0" xr:uid="{00000000-0006-0000-0100-000008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D44" authorId="0" shapeId="0" xr:uid="{00000000-0006-0000-0100-000009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固定の値</t>
        </r>
      </text>
    </comment>
    <comment ref="B46" authorId="0" shapeId="0" xr:uid="{00000000-0006-0000-0100-00000A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C46" authorId="0" shapeId="0" xr:uid="{00000000-0006-0000-0100-00000B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  <comment ref="D46" authorId="0" shapeId="0" xr:uid="{00000000-0006-0000-0100-00000C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ネオマフォーム必要厚さより
数値が大きい品番を選択してください
例）44.9 → 45-R6を選択
　　20.3 → 25-R6を選択</t>
        </r>
      </text>
    </comment>
  </commentList>
</comments>
</file>

<file path=xl/sharedStrings.xml><?xml version="1.0" encoding="utf-8"?>
<sst xmlns="http://schemas.openxmlformats.org/spreadsheetml/2006/main" count="138" uniqueCount="65">
  <si>
    <t>断熱材の一定の使用量</t>
    <rPh sb="0" eb="3">
      <t>ダンネツザイ</t>
    </rPh>
    <rPh sb="4" eb="6">
      <t>イッテイ</t>
    </rPh>
    <rPh sb="7" eb="10">
      <t>シヨウリョウ</t>
    </rPh>
    <phoneticPr fontId="2"/>
  </si>
  <si>
    <t>■断熱材の1戸あたりの最低使用量（一戸建ての住宅）</t>
    <rPh sb="1" eb="4">
      <t>ダンネツザイ</t>
    </rPh>
    <rPh sb="6" eb="7">
      <t>コ</t>
    </rPh>
    <rPh sb="11" eb="16">
      <t>サイテイシヨウリョウ</t>
    </rPh>
    <rPh sb="17" eb="19">
      <t>イッコ</t>
    </rPh>
    <rPh sb="19" eb="20">
      <t>ダ</t>
    </rPh>
    <rPh sb="22" eb="24">
      <t>ジュウタク</t>
    </rPh>
    <phoneticPr fontId="2"/>
  </si>
  <si>
    <t>外壁</t>
    <rPh sb="0" eb="2">
      <t>ガイヘキ</t>
    </rPh>
    <phoneticPr fontId="2"/>
  </si>
  <si>
    <t>屋根・天井</t>
    <rPh sb="0" eb="2">
      <t>ヤネ</t>
    </rPh>
    <rPh sb="3" eb="5">
      <t>テンジョウ</t>
    </rPh>
    <phoneticPr fontId="2"/>
  </si>
  <si>
    <t>床</t>
    <rPh sb="0" eb="1">
      <t>ユカ</t>
    </rPh>
    <phoneticPr fontId="2"/>
  </si>
  <si>
    <t>■断熱材の1戸あたりの最低使用量（共同住宅等）</t>
    <rPh sb="1" eb="4">
      <t>ダンネツザイ</t>
    </rPh>
    <rPh sb="6" eb="7">
      <t>コ</t>
    </rPh>
    <rPh sb="11" eb="16">
      <t>サイテイシヨウリョウ</t>
    </rPh>
    <rPh sb="17" eb="19">
      <t>キョウドウ</t>
    </rPh>
    <rPh sb="19" eb="21">
      <t>ジュウタク</t>
    </rPh>
    <rPh sb="21" eb="22">
      <t>ナド</t>
    </rPh>
    <phoneticPr fontId="2"/>
  </si>
  <si>
    <t>ネオマフォームのケース</t>
    <phoneticPr fontId="2"/>
  </si>
  <si>
    <t>天井・屋根</t>
    <rPh sb="0" eb="2">
      <t>テンジョウ</t>
    </rPh>
    <rPh sb="3" eb="5">
      <t>ヤネ</t>
    </rPh>
    <phoneticPr fontId="2"/>
  </si>
  <si>
    <t>単位：m2</t>
    <rPh sb="0" eb="2">
      <t>タンイ</t>
    </rPh>
    <phoneticPr fontId="2"/>
  </si>
  <si>
    <t>ネオマ必要厚さの数値が変わります。</t>
    <rPh sb="3" eb="6">
      <t>ヒツヨウアツ</t>
    </rPh>
    <rPh sb="8" eb="10">
      <t>スウチ</t>
    </rPh>
    <rPh sb="11" eb="12">
      <t>カ</t>
    </rPh>
    <phoneticPr fontId="2"/>
  </si>
  <si>
    <t>【想定】延べ床面積</t>
    <rPh sb="1" eb="3">
      <t>ソウテイ</t>
    </rPh>
    <rPh sb="4" eb="5">
      <t>ノ</t>
    </rPh>
    <rPh sb="6" eb="9">
      <t>ユカメンセキ</t>
    </rPh>
    <phoneticPr fontId="2"/>
  </si>
  <si>
    <t>m2</t>
    <phoneticPr fontId="2"/>
  </si>
  <si>
    <t>外気3面想定</t>
    <rPh sb="0" eb="2">
      <t>ガイキ</t>
    </rPh>
    <rPh sb="3" eb="6">
      <t>メンソウテイ</t>
    </rPh>
    <phoneticPr fontId="2"/>
  </si>
  <si>
    <t>断熱材最低使用量【単位：m3】</t>
    <phoneticPr fontId="2"/>
  </si>
  <si>
    <t>ネオマフォーム必要厚さ【単位：mm】</t>
    <phoneticPr fontId="2"/>
  </si>
  <si>
    <t>ネオマフォーム品番</t>
    <phoneticPr fontId="2"/>
  </si>
  <si>
    <t>ネオマフォーム必要枚数【単位：枚】</t>
    <phoneticPr fontId="2"/>
  </si>
  <si>
    <t>改修部位</t>
    <rPh sb="0" eb="4">
      <t>カイシュウブイ</t>
    </rPh>
    <phoneticPr fontId="2"/>
  </si>
  <si>
    <t>ネオマフォーム設計単価【単位：円／枚】</t>
    <rPh sb="7" eb="11">
      <t>セッケイタンカ</t>
    </rPh>
    <rPh sb="12" eb="14">
      <t>タンイ</t>
    </rPh>
    <rPh sb="15" eb="16">
      <t>エン</t>
    </rPh>
    <rPh sb="17" eb="18">
      <t>マイ</t>
    </rPh>
    <phoneticPr fontId="2"/>
  </si>
  <si>
    <t>価格</t>
    <rPh sb="0" eb="2">
      <t>カカク</t>
    </rPh>
    <phoneticPr fontId="2"/>
  </si>
  <si>
    <t>リフォームの補助額</t>
    <rPh sb="6" eb="9">
      <t>ホジョガク</t>
    </rPh>
    <phoneticPr fontId="2"/>
  </si>
  <si>
    <t>躯体の断熱改修</t>
    <rPh sb="0" eb="2">
      <t>クタイ</t>
    </rPh>
    <rPh sb="3" eb="7">
      <t>ダンネツカイシュウ</t>
    </rPh>
    <phoneticPr fontId="2"/>
  </si>
  <si>
    <t>改修後の外壁、屋根・天井又は床の部位ごとに、下表に示す補助額</t>
    <rPh sb="0" eb="3">
      <t>カイシュウゴ</t>
    </rPh>
    <rPh sb="4" eb="6">
      <t>ガイヘキ</t>
    </rPh>
    <rPh sb="7" eb="9">
      <t>ヤネ</t>
    </rPh>
    <rPh sb="10" eb="12">
      <t>テンジョウ</t>
    </rPh>
    <rPh sb="12" eb="13">
      <t>マタ</t>
    </rPh>
    <rPh sb="14" eb="15">
      <t>ユカ</t>
    </rPh>
    <rPh sb="16" eb="18">
      <t>ブイ</t>
    </rPh>
    <rPh sb="22" eb="24">
      <t>カヒョウ</t>
    </rPh>
    <rPh sb="25" eb="26">
      <t>シメ</t>
    </rPh>
    <rPh sb="27" eb="30">
      <t>ホジョガク</t>
    </rPh>
    <phoneticPr fontId="2"/>
  </si>
  <si>
    <t>全体断熱</t>
    <rPh sb="0" eb="4">
      <t>ゼンタイダンネツ</t>
    </rPh>
    <phoneticPr fontId="2"/>
  </si>
  <si>
    <t>部分断熱</t>
    <rPh sb="0" eb="4">
      <t>ブブンダンネツ</t>
    </rPh>
    <phoneticPr fontId="2"/>
  </si>
  <si>
    <t>1階のLD・台所・パントリーを部分断熱改修する想定</t>
    <rPh sb="1" eb="2">
      <t>カイ</t>
    </rPh>
    <rPh sb="6" eb="8">
      <t>ダイドコロ</t>
    </rPh>
    <rPh sb="15" eb="21">
      <t>ブブンダンネツカイシュウ</t>
    </rPh>
    <rPh sb="23" eb="25">
      <t>ソウテイ</t>
    </rPh>
    <phoneticPr fontId="2"/>
  </si>
  <si>
    <t>屋根・天井※</t>
    <rPh sb="0" eb="2">
      <t>ヤネ</t>
    </rPh>
    <rPh sb="3" eb="5">
      <t>テンジョウ</t>
    </rPh>
    <phoneticPr fontId="2"/>
  </si>
  <si>
    <t>※部分断熱の場合において、最上階以外の天井を断熱化する場合のため、「床」の断熱材最低使用量を適用</t>
    <rPh sb="1" eb="5">
      <t>ブブンダンネツ</t>
    </rPh>
    <rPh sb="6" eb="8">
      <t>バアイ</t>
    </rPh>
    <rPh sb="13" eb="16">
      <t>サイジョウカイ</t>
    </rPh>
    <rPh sb="16" eb="18">
      <t>イガイ</t>
    </rPh>
    <rPh sb="19" eb="21">
      <t>テンジョウ</t>
    </rPh>
    <rPh sb="22" eb="24">
      <t>ダンネツ</t>
    </rPh>
    <rPh sb="24" eb="25">
      <t>カ</t>
    </rPh>
    <rPh sb="27" eb="29">
      <t>バアイ</t>
    </rPh>
    <rPh sb="34" eb="35">
      <t>ユカ</t>
    </rPh>
    <rPh sb="37" eb="40">
      <t>ダンネツザイ</t>
    </rPh>
    <rPh sb="40" eb="42">
      <t>サイテイ</t>
    </rPh>
    <rPh sb="42" eb="44">
      <t>シヨウ</t>
    </rPh>
    <rPh sb="44" eb="45">
      <t>リョウ</t>
    </rPh>
    <rPh sb="46" eb="48">
      <t>テキヨウ</t>
    </rPh>
    <phoneticPr fontId="2"/>
  </si>
  <si>
    <t>外壁・間仕切</t>
    <rPh sb="0" eb="2">
      <t>ガイヘキ</t>
    </rPh>
    <rPh sb="3" eb="6">
      <t>マジキ</t>
    </rPh>
    <phoneticPr fontId="2"/>
  </si>
  <si>
    <t>45-R6</t>
  </si>
  <si>
    <t>50-R6</t>
  </si>
  <si>
    <t>25-R6</t>
    <phoneticPr fontId="2"/>
  </si>
  <si>
    <t>30-R6</t>
    <phoneticPr fontId="2"/>
  </si>
  <si>
    <t>35-R6</t>
    <phoneticPr fontId="2"/>
  </si>
  <si>
    <t>40-R6</t>
    <phoneticPr fontId="2"/>
  </si>
  <si>
    <t>45-R6</t>
    <phoneticPr fontId="2"/>
  </si>
  <si>
    <t>50-R6</t>
    <phoneticPr fontId="2"/>
  </si>
  <si>
    <t>60-R6</t>
    <phoneticPr fontId="2"/>
  </si>
  <si>
    <t>66-R6</t>
    <phoneticPr fontId="2"/>
  </si>
  <si>
    <t>80-R6</t>
    <phoneticPr fontId="2"/>
  </si>
  <si>
    <t>90-R6</t>
    <phoneticPr fontId="2"/>
  </si>
  <si>
    <t>100-R6</t>
    <phoneticPr fontId="2"/>
  </si>
  <si>
    <t>60-R6</t>
  </si>
  <si>
    <t>66-R6</t>
  </si>
  <si>
    <t>40-R6</t>
  </si>
  <si>
    <t>90-R6</t>
  </si>
  <si>
    <t>35-R6</t>
  </si>
  <si>
    <t>の面積を変更すれば、連動してB～D列の</t>
    <phoneticPr fontId="2"/>
  </si>
  <si>
    <t>一戸建ての住宅は、自立循環型住宅モデル一般形の間取りにて試算</t>
    <rPh sb="0" eb="2">
      <t>イッコ</t>
    </rPh>
    <rPh sb="2" eb="3">
      <t>ダ</t>
    </rPh>
    <rPh sb="5" eb="7">
      <t>ジュウタク</t>
    </rPh>
    <rPh sb="9" eb="11">
      <t>ジリツ</t>
    </rPh>
    <rPh sb="11" eb="13">
      <t>ジュンカン</t>
    </rPh>
    <rPh sb="13" eb="14">
      <t>ガタ</t>
    </rPh>
    <rPh sb="14" eb="16">
      <t>ジュウタク</t>
    </rPh>
    <rPh sb="19" eb="22">
      <t>イッパンガタ</t>
    </rPh>
    <rPh sb="23" eb="25">
      <t>マド</t>
    </rPh>
    <rPh sb="28" eb="30">
      <t>シサン</t>
    </rPh>
    <phoneticPr fontId="2"/>
  </si>
  <si>
    <t>一戸建ての住宅については、</t>
    <rPh sb="0" eb="3">
      <t>イッコダ</t>
    </rPh>
    <rPh sb="5" eb="7">
      <t>ジュウタク</t>
    </rPh>
    <phoneticPr fontId="2"/>
  </si>
  <si>
    <t>共同住宅については、</t>
    <rPh sb="0" eb="4">
      <t>キョウドウジュウタク</t>
    </rPh>
    <phoneticPr fontId="2"/>
  </si>
  <si>
    <t>ネオマ必要厚さに合わせて、ネオマ品番（34列）を変更してください。</t>
    <rPh sb="3" eb="6">
      <t>ヒツヨウアツ</t>
    </rPh>
    <rPh sb="8" eb="9">
      <t>ア</t>
    </rPh>
    <rPh sb="16" eb="18">
      <t>ヒンバン</t>
    </rPh>
    <rPh sb="21" eb="22">
      <t>レツ</t>
    </rPh>
    <rPh sb="24" eb="26">
      <t>ヘンコウ</t>
    </rPh>
    <phoneticPr fontId="2"/>
  </si>
  <si>
    <t>ネオマ必要厚さに合わせて、ネオマ品番（46列）を変更してください。</t>
    <rPh sb="3" eb="6">
      <t>ヒツヨウアツ</t>
    </rPh>
    <rPh sb="8" eb="9">
      <t>ア</t>
    </rPh>
    <rPh sb="16" eb="18">
      <t>ヒンバン</t>
    </rPh>
    <rPh sb="21" eb="22">
      <t>レツ</t>
    </rPh>
    <rPh sb="24" eb="26">
      <t>ヘンコウ</t>
    </rPh>
    <phoneticPr fontId="2"/>
  </si>
  <si>
    <t>25-R6</t>
  </si>
  <si>
    <t>ネオマ必要厚さに合わせて、ネオマ品番（19列）を変更してください。</t>
    <rPh sb="3" eb="6">
      <t>ヒツヨウアツ</t>
    </rPh>
    <rPh sb="8" eb="9">
      <t>ア</t>
    </rPh>
    <rPh sb="16" eb="18">
      <t>ヒンバン</t>
    </rPh>
    <rPh sb="21" eb="22">
      <t>レツ</t>
    </rPh>
    <rPh sb="24" eb="26">
      <t>ヘンコウ</t>
    </rPh>
    <phoneticPr fontId="2"/>
  </si>
  <si>
    <t>必要厚さが100mm以上になった場合、19列と20列の合計で</t>
    <rPh sb="0" eb="3">
      <t>ヒツヨウアツ</t>
    </rPh>
    <rPh sb="10" eb="12">
      <t>イジョウ</t>
    </rPh>
    <rPh sb="16" eb="18">
      <t>バアイ</t>
    </rPh>
    <rPh sb="21" eb="22">
      <t>レツ</t>
    </rPh>
    <rPh sb="25" eb="26">
      <t>レツ</t>
    </rPh>
    <rPh sb="27" eb="29">
      <t>ゴウケイ</t>
    </rPh>
    <phoneticPr fontId="2"/>
  </si>
  <si>
    <t>必要厚さを満たせるよう設定ください。</t>
    <rPh sb="0" eb="3">
      <t>ヒツヨウアツ</t>
    </rPh>
    <rPh sb="5" eb="6">
      <t>ミ</t>
    </rPh>
    <rPh sb="11" eb="13">
      <t>セッテイ</t>
    </rPh>
    <phoneticPr fontId="2"/>
  </si>
  <si>
    <t>ネオマ必要厚さに合わせて、ネオマ品番（32列）を変更してください。</t>
    <rPh sb="3" eb="6">
      <t>ヒツヨウアツ</t>
    </rPh>
    <rPh sb="8" eb="9">
      <t>ア</t>
    </rPh>
    <rPh sb="16" eb="18">
      <t>ヒンバン</t>
    </rPh>
    <rPh sb="21" eb="22">
      <t>レツ</t>
    </rPh>
    <rPh sb="24" eb="26">
      <t>ヘンコウ</t>
    </rPh>
    <phoneticPr fontId="2"/>
  </si>
  <si>
    <t>2025年 子育てグリーン住宅支援事業（リフォーム）</t>
    <rPh sb="4" eb="5">
      <t>ネン</t>
    </rPh>
    <rPh sb="6" eb="8">
      <t>コソダ</t>
    </rPh>
    <rPh sb="13" eb="15">
      <t>ジュウタク</t>
    </rPh>
    <rPh sb="15" eb="19">
      <t>シエンジギョウ</t>
    </rPh>
    <phoneticPr fontId="2"/>
  </si>
  <si>
    <t>※手動変更</t>
    <rPh sb="1" eb="5">
      <t>シュドウヘンコウ</t>
    </rPh>
    <phoneticPr fontId="2"/>
  </si>
  <si>
    <t>手動変更</t>
    <rPh sb="0" eb="2">
      <t>シュドウ</t>
    </rPh>
    <rPh sb="2" eb="4">
      <t>ヘンコウ</t>
    </rPh>
    <phoneticPr fontId="2"/>
  </si>
  <si>
    <t>■このツールについてのお問合せ
旭化成建材株式会社　断熱事業部
担当：大江 祥元　oe.yb@om.asahi-kasei.co.jp</t>
    <rPh sb="12" eb="14">
      <t>トイアワ</t>
    </rPh>
    <rPh sb="16" eb="21">
      <t>アサヒカセイケンザイ</t>
    </rPh>
    <rPh sb="21" eb="25">
      <t>カブシキガイシャ</t>
    </rPh>
    <rPh sb="26" eb="28">
      <t>ダンネツ</t>
    </rPh>
    <rPh sb="28" eb="30">
      <t>ジギョウ</t>
    </rPh>
    <rPh sb="30" eb="31">
      <t>ブ</t>
    </rPh>
    <rPh sb="32" eb="34">
      <t>タントウ</t>
    </rPh>
    <rPh sb="35" eb="37">
      <t>オオエ</t>
    </rPh>
    <rPh sb="38" eb="39">
      <t>ショウ</t>
    </rPh>
    <rPh sb="39" eb="40">
      <t>モト</t>
    </rPh>
    <phoneticPr fontId="2"/>
  </si>
  <si>
    <t>≪使い方≫</t>
    <rPh sb="1" eb="2">
      <t>ツカ</t>
    </rPh>
    <rPh sb="3" eb="4">
      <t>カタ</t>
    </rPh>
    <phoneticPr fontId="2"/>
  </si>
  <si>
    <t>　各セル（H18、H19、H20）に値を入力いただいた方が、より正しい値が算出されます。</t>
    <phoneticPr fontId="2"/>
  </si>
  <si>
    <t>※詳細に各部位（外壁、屋根・天井、床）の面積が分かるのであれば、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</si>
</sst>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1" fontId="4" fillId="0" borderId="5" xfId="0" quotePrefix="1" applyNumberFormat="1" applyFont="1" applyBorder="1" applyAlignment="1">
      <alignment horizontal="center" vertical="center"/>
    </xf>
    <xf numFmtId="1" fontId="4" fillId="0" borderId="6" xfId="0" quotePrefix="1" applyNumberFormat="1" applyFont="1" applyBorder="1" applyAlignment="1">
      <alignment horizontal="center" vertical="center"/>
    </xf>
    <xf numFmtId="38" fontId="4" fillId="0" borderId="5" xfId="1" quotePrefix="1" applyFont="1" applyBorder="1" applyAlignment="1">
      <alignment horizontal="center" vertical="center"/>
    </xf>
    <xf numFmtId="38" fontId="4" fillId="0" borderId="6" xfId="1" quotePrefix="1" applyFont="1" applyBorder="1" applyAlignment="1">
      <alignment horizontal="center" vertical="center"/>
    </xf>
    <xf numFmtId="38" fontId="4" fillId="0" borderId="8" xfId="1" quotePrefix="1" applyFont="1" applyBorder="1" applyAlignment="1">
      <alignment horizontal="center" vertical="center"/>
    </xf>
    <xf numFmtId="38" fontId="4" fillId="0" borderId="9" xfId="1" quotePrefix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38" fontId="4" fillId="0" borderId="0" xfId="1" quotePrefix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8" fontId="0" fillId="0" borderId="0" xfId="1" applyFont="1">
      <alignment vertical="center"/>
    </xf>
    <xf numFmtId="0" fontId="0" fillId="0" borderId="13" xfId="0" applyBorder="1" applyAlignment="1">
      <alignment vertical="center"/>
    </xf>
    <xf numFmtId="38" fontId="4" fillId="0" borderId="14" xfId="1" quotePrefix="1" applyFont="1" applyBorder="1" applyAlignment="1">
      <alignment horizontal="center" vertical="center"/>
    </xf>
    <xf numFmtId="38" fontId="4" fillId="0" borderId="15" xfId="1" quotePrefix="1" applyFont="1" applyBorder="1" applyAlignment="1">
      <alignment horizontal="center" vertical="center"/>
    </xf>
    <xf numFmtId="1" fontId="0" fillId="2" borderId="0" xfId="0" applyNumberFormat="1" applyFill="1">
      <alignment vertical="center"/>
    </xf>
    <xf numFmtId="0" fontId="0" fillId="4" borderId="4" xfId="0" applyFill="1" applyBorder="1" applyAlignment="1">
      <alignment vertical="center"/>
    </xf>
    <xf numFmtId="0" fontId="4" fillId="4" borderId="5" xfId="0" quotePrefix="1" applyFont="1" applyFill="1" applyBorder="1" applyAlignment="1">
      <alignment horizontal="center" vertical="center"/>
    </xf>
    <xf numFmtId="0" fontId="4" fillId="4" borderId="6" xfId="0" quotePrefix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176" fontId="4" fillId="5" borderId="5" xfId="0" quotePrefix="1" applyNumberFormat="1" applyFont="1" applyFill="1" applyBorder="1" applyAlignment="1">
      <alignment horizontal="center" vertical="center"/>
    </xf>
    <xf numFmtId="176" fontId="4" fillId="5" borderId="6" xfId="0" quotePrefix="1" applyNumberFormat="1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4.jp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213359</xdr:colOff>
      <xdr:row>1</xdr:row>
      <xdr:rowOff>112955</xdr:rowOff>
    </xdr:from>
    <xdr:to>
      <xdr:col>7</xdr:col>
      <xdr:colOff>117885</xdr:colOff>
      <xdr:row>12</xdr:row>
      <xdr:rowOff>143435</xdr:rowOff>
    </xdr:to>
    <xdr:pic>
      <xdr:nvPicPr>
        <xdr:cNvPr id="2" name="m_140496988219459438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0183" y="493955"/>
          <a:ext cx="3109408" cy="261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10260</xdr:colOff>
      <xdr:row>5</xdr:row>
      <xdr:rowOff>26100</xdr:rowOff>
    </xdr:from>
    <xdr:to>
      <xdr:col>2</xdr:col>
      <xdr:colOff>947520</xdr:colOff>
      <xdr:row>9</xdr:row>
      <xdr:rowOff>11700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44" t="31920" r="2695" b="2431"/>
        <a:stretch/>
      </xdr:blipFill>
      <xdr:spPr>
        <a:xfrm>
          <a:off x="10260" y="940500"/>
          <a:ext cx="4572000" cy="9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304800</xdr:colOff>
      <xdr:row>6</xdr:row>
      <xdr:rowOff>66676</xdr:rowOff>
    </xdr:to>
    <xdr:sp macro="" textlink="">
      <xdr:nvSpPr>
        <xdr:cNvPr id="1054" name="AutoShape 30" descr="neomafoamロゴ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156881</xdr:colOff>
      <xdr:row>8</xdr:row>
      <xdr:rowOff>54971</xdr:rowOff>
    </xdr:from>
    <xdr:to>
      <xdr:col>10</xdr:col>
      <xdr:colOff>224117</xdr:colOff>
      <xdr:row>9</xdr:row>
      <xdr:rowOff>5040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46" y="2083236"/>
          <a:ext cx="1434353" cy="185393"/>
        </a:xfrm>
        <a:prstGeom prst="rect">
          <a:avLst/>
        </a:prstGeom>
      </xdr:spPr>
    </xdr:pic>
    <xdr:clientData/>
  </xdr:twoCellAnchor>
  <xdr:twoCellAnchor editAs="oneCell">
    <xdr:from>
      <xdr:col>10</xdr:col>
      <xdr:colOff>448236</xdr:colOff>
      <xdr:row>5</xdr:row>
      <xdr:rowOff>100851</xdr:rowOff>
    </xdr:from>
    <xdr:to>
      <xdr:col>13</xdr:col>
      <xdr:colOff>553660</xdr:colOff>
      <xdr:row>8</xdr:row>
      <xdr:rowOff>218869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618" y="1445557"/>
          <a:ext cx="2156101" cy="823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10260</xdr:colOff>
      <xdr:row>5</xdr:row>
      <xdr:rowOff>26100</xdr:rowOff>
    </xdr:from>
    <xdr:to>
      <xdr:col>2</xdr:col>
      <xdr:colOff>947520</xdr:colOff>
      <xdr:row>9</xdr:row>
      <xdr:rowOff>11700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44" t="31920" r="2695" b="2431"/>
        <a:stretch/>
      </xdr:blipFill>
      <xdr:spPr>
        <a:xfrm>
          <a:off x="10260" y="1169100"/>
          <a:ext cx="4572000" cy="9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693421</xdr:colOff>
      <xdr:row>13</xdr:row>
      <xdr:rowOff>205740</xdr:rowOff>
    </xdr:from>
    <xdr:to>
      <xdr:col>4</xdr:col>
      <xdr:colOff>99025</xdr:colOff>
      <xdr:row>22</xdr:row>
      <xdr:rowOff>38425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0421" y="3177540"/>
          <a:ext cx="2308824" cy="1890085"/>
        </a:xfrm>
        <a:prstGeom prst="rect">
          <a:avLst/>
        </a:prstGeom>
      </xdr:spPr>
    </xdr:pic>
    <xdr:clientData/>
  </xdr:twoCellAnchor>
  <xdr:twoCellAnchor>
    <xdr:from>
      <xdr:col>0</xdr:col>
      <xdr:colOff>60961</xdr:colOff>
      <xdr:row>13</xdr:row>
      <xdr:rowOff>91440</xdr:rowOff>
    </xdr:from>
    <xdr:to>
      <xdr:col>1</xdr:col>
      <xdr:colOff>655604</xdr:colOff>
      <xdr:row>25</xdr:row>
      <xdr:rowOff>4040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0961" y="3264946"/>
          <a:ext cx="3266125" cy="2709588"/>
          <a:chOff x="60961" y="3063240"/>
          <a:chExt cx="3261643" cy="265580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0961" y="3063240"/>
            <a:ext cx="3261643" cy="2655800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615440" y="4130040"/>
            <a:ext cx="739140" cy="457200"/>
          </a:xfrm>
          <a:prstGeom prst="rect">
            <a:avLst/>
          </a:prstGeom>
          <a:solidFill>
            <a:srgbClr val="FFC000">
              <a:alpha val="20000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2080260" y="3649980"/>
            <a:ext cx="304800" cy="457200"/>
          </a:xfrm>
          <a:prstGeom prst="rect">
            <a:avLst/>
          </a:prstGeom>
          <a:solidFill>
            <a:srgbClr val="FFC000">
              <a:alpha val="20000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5</xdr:col>
      <xdr:colOff>156881</xdr:colOff>
      <xdr:row>8</xdr:row>
      <xdr:rowOff>54971</xdr:rowOff>
    </xdr:from>
    <xdr:to>
      <xdr:col>6</xdr:col>
      <xdr:colOff>909917</xdr:colOff>
      <xdr:row>9</xdr:row>
      <xdr:rowOff>5040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706" y="2121896"/>
          <a:ext cx="1438836" cy="188194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448236</xdr:colOff>
      <xdr:row>5</xdr:row>
      <xdr:rowOff>100851</xdr:rowOff>
    </xdr:from>
    <xdr:to>
      <xdr:col>10</xdr:col>
      <xdr:colOff>553660</xdr:colOff>
      <xdr:row>8</xdr:row>
      <xdr:rowOff>218869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661" y="1453401"/>
          <a:ext cx="2162824" cy="832393"/>
        </a:xfrm>
        <a:prstGeom prst="rect">
          <a:avLst/>
        </a:prstGeom>
      </xdr:spPr>
    </xdr:pic>
    <xdr:clientData/>
  </xdr:twoCellAnchor>
  <xdr:twoCellAnchor editAs="oneCell">
    <xdr:from>
      <xdr:col>5</xdr:col>
      <xdr:colOff>8965</xdr:colOff>
      <xdr:row>11</xdr:row>
      <xdr:rowOff>8967</xdr:rowOff>
    </xdr:from>
    <xdr:to>
      <xdr:col>13</xdr:col>
      <xdr:colOff>152465</xdr:colOff>
      <xdr:row>27</xdr:row>
      <xdr:rowOff>125505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6814E7A-EFB5-C89D-7860-B38CD085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57365" y="2716308"/>
          <a:ext cx="6329147" cy="3845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opLeftCell="A17" zoomScale="85" zoomScaleNormal="85" workbookViewId="0">
      <selection activeCell="H35" sqref="H35"/>
    </sheetView>
  </sheetViews>
  <sheetFormatPr defaultRowHeight="18" x14ac:dyDescent="0.45"/>
  <cols>
    <col min="1" max="1" width="35" customWidth="1"/>
    <col min="2" max="4" width="12.69921875" customWidth="1"/>
    <col min="7" max="7" width="11.3984375" customWidth="1"/>
  </cols>
  <sheetData>
    <row r="1" spans="1:15" ht="28.8" x14ac:dyDescent="0.45">
      <c r="A1" s="39" t="s">
        <v>58</v>
      </c>
    </row>
    <row r="2" spans="1:15" ht="18.600000000000001" thickBot="1" x14ac:dyDescent="0.5">
      <c r="A2" s="4"/>
    </row>
    <row r="3" spans="1:15" ht="18.600000000000001" thickTop="1" x14ac:dyDescent="0.45">
      <c r="A3" s="4" t="s">
        <v>20</v>
      </c>
      <c r="I3" s="58" t="s">
        <v>61</v>
      </c>
      <c r="J3" s="59"/>
      <c r="K3" s="59"/>
      <c r="L3" s="59"/>
      <c r="M3" s="59"/>
      <c r="N3" s="60"/>
    </row>
    <row r="4" spans="1:15" x14ac:dyDescent="0.45">
      <c r="A4" s="4" t="s">
        <v>21</v>
      </c>
      <c r="I4" s="61"/>
      <c r="J4" s="62"/>
      <c r="K4" s="62"/>
      <c r="L4" s="62"/>
      <c r="M4" s="62"/>
      <c r="N4" s="63"/>
    </row>
    <row r="5" spans="1:15" x14ac:dyDescent="0.45">
      <c r="A5" s="25" t="s">
        <v>22</v>
      </c>
      <c r="I5" s="61"/>
      <c r="J5" s="62"/>
      <c r="K5" s="62"/>
      <c r="L5" s="62"/>
      <c r="M5" s="62"/>
      <c r="N5" s="63"/>
    </row>
    <row r="6" spans="1:15" x14ac:dyDescent="0.45">
      <c r="A6" s="25"/>
      <c r="I6" s="61"/>
      <c r="J6" s="62"/>
      <c r="K6" s="62"/>
      <c r="L6" s="62"/>
      <c r="M6" s="62"/>
      <c r="N6" s="63"/>
    </row>
    <row r="7" spans="1:15" x14ac:dyDescent="0.45">
      <c r="A7" s="25"/>
      <c r="I7" s="61"/>
      <c r="J7" s="62"/>
      <c r="K7" s="62"/>
      <c r="L7" s="62"/>
      <c r="M7" s="62"/>
      <c r="N7" s="63"/>
    </row>
    <row r="8" spans="1:15" x14ac:dyDescent="0.45">
      <c r="A8" s="4"/>
      <c r="I8" s="61"/>
      <c r="J8" s="62"/>
      <c r="K8" s="62"/>
      <c r="L8" s="62"/>
      <c r="M8" s="62"/>
      <c r="N8" s="63"/>
    </row>
    <row r="9" spans="1:15" x14ac:dyDescent="0.45">
      <c r="A9" s="4"/>
      <c r="I9" s="61"/>
      <c r="J9" s="62"/>
      <c r="K9" s="62"/>
      <c r="L9" s="62"/>
      <c r="M9" s="62"/>
      <c r="N9" s="63"/>
    </row>
    <row r="10" spans="1:15" ht="18.600000000000001" thickBot="1" x14ac:dyDescent="0.5">
      <c r="A10" s="4"/>
      <c r="I10" s="64"/>
      <c r="J10" s="65"/>
      <c r="K10" s="65"/>
      <c r="L10" s="65"/>
      <c r="M10" s="65"/>
      <c r="N10" s="66"/>
    </row>
    <row r="11" spans="1:15" ht="18.600000000000001" thickTop="1" x14ac:dyDescent="0.45">
      <c r="A11" s="4" t="s">
        <v>23</v>
      </c>
    </row>
    <row r="12" spans="1:15" x14ac:dyDescent="0.45">
      <c r="A12" s="4" t="s">
        <v>0</v>
      </c>
    </row>
    <row r="13" spans="1:15" x14ac:dyDescent="0.45">
      <c r="A13" s="4" t="s">
        <v>1</v>
      </c>
    </row>
    <row r="14" spans="1:15" ht="27" thickBot="1" x14ac:dyDescent="0.5">
      <c r="A14" t="s">
        <v>6</v>
      </c>
      <c r="B14" s="1"/>
      <c r="C14" s="1"/>
      <c r="D14" s="1"/>
      <c r="K14" s="38" t="s">
        <v>62</v>
      </c>
    </row>
    <row r="15" spans="1:15" x14ac:dyDescent="0.45">
      <c r="A15" s="51"/>
      <c r="B15" s="53" t="s">
        <v>17</v>
      </c>
      <c r="C15" s="54"/>
      <c r="D15" s="55"/>
      <c r="G15" t="s">
        <v>10</v>
      </c>
      <c r="I15" s="3">
        <v>130</v>
      </c>
      <c r="J15" t="s">
        <v>11</v>
      </c>
      <c r="K15" s="50"/>
      <c r="L15" s="4" t="s">
        <v>47</v>
      </c>
      <c r="M15" s="4"/>
      <c r="N15" s="4"/>
      <c r="O15" s="4"/>
    </row>
    <row r="16" spans="1:15" x14ac:dyDescent="0.45">
      <c r="A16" s="52"/>
      <c r="B16" s="7" t="s">
        <v>2</v>
      </c>
      <c r="C16" s="7" t="s">
        <v>3</v>
      </c>
      <c r="D16" s="8" t="s">
        <v>4</v>
      </c>
      <c r="H16" t="s">
        <v>8</v>
      </c>
      <c r="K16" s="49" t="s">
        <v>9</v>
      </c>
      <c r="L16" s="48"/>
      <c r="M16" s="48"/>
      <c r="N16" s="48"/>
    </row>
    <row r="17" spans="1:17" x14ac:dyDescent="0.45">
      <c r="A17" s="9" t="s">
        <v>13</v>
      </c>
      <c r="B17" s="5">
        <v>7</v>
      </c>
      <c r="C17" s="5">
        <v>8</v>
      </c>
      <c r="D17" s="6">
        <v>3</v>
      </c>
      <c r="K17" s="40" t="s">
        <v>54</v>
      </c>
      <c r="L17" s="40"/>
      <c r="M17" s="40"/>
      <c r="N17" s="40"/>
      <c r="O17" s="40"/>
      <c r="P17" s="40"/>
      <c r="Q17" s="40"/>
    </row>
    <row r="18" spans="1:17" x14ac:dyDescent="0.45">
      <c r="A18" s="43" t="s">
        <v>14</v>
      </c>
      <c r="B18" s="44">
        <f>B17/H18*1000</f>
        <v>44.871794871794869</v>
      </c>
      <c r="C18" s="44">
        <f>C17/H19*1000</f>
        <v>123.07692307692308</v>
      </c>
      <c r="D18" s="45">
        <f>D17/H20*1000</f>
        <v>46.153846153846153</v>
      </c>
      <c r="G18" t="s">
        <v>2</v>
      </c>
      <c r="H18" s="3">
        <f>I15*1.2</f>
        <v>156</v>
      </c>
      <c r="K18" t="s">
        <v>55</v>
      </c>
    </row>
    <row r="19" spans="1:17" x14ac:dyDescent="0.45">
      <c r="A19" s="35" t="s">
        <v>15</v>
      </c>
      <c r="B19" s="36" t="s">
        <v>29</v>
      </c>
      <c r="C19" s="36" t="s">
        <v>42</v>
      </c>
      <c r="D19" s="37" t="s">
        <v>30</v>
      </c>
      <c r="E19" s="41" t="s">
        <v>59</v>
      </c>
      <c r="G19" t="s">
        <v>7</v>
      </c>
      <c r="H19" s="3">
        <f>I15/2</f>
        <v>65</v>
      </c>
      <c r="K19" t="s">
        <v>56</v>
      </c>
    </row>
    <row r="20" spans="1:17" x14ac:dyDescent="0.45">
      <c r="A20" s="35"/>
      <c r="B20" s="36"/>
      <c r="C20" s="36" t="s">
        <v>43</v>
      </c>
      <c r="D20" s="37"/>
      <c r="E20" s="29"/>
      <c r="G20" s="2" t="s">
        <v>4</v>
      </c>
      <c r="H20" s="3">
        <f>I15/2</f>
        <v>65</v>
      </c>
      <c r="K20" t="s">
        <v>64</v>
      </c>
    </row>
    <row r="21" spans="1:17" x14ac:dyDescent="0.45">
      <c r="A21" s="9" t="s">
        <v>16</v>
      </c>
      <c r="B21" s="11">
        <f>ROUNDUP(H18/(0.91*1.82),0)</f>
        <v>95</v>
      </c>
      <c r="C21" s="11">
        <f>ROUNDUP(H19/(0.91*1.82),0)</f>
        <v>40</v>
      </c>
      <c r="D21" s="12">
        <f>ROUNDUP(H20/(0.91*1.82),0)</f>
        <v>40</v>
      </c>
      <c r="K21" t="s">
        <v>63</v>
      </c>
    </row>
    <row r="22" spans="1:17" x14ac:dyDescent="0.45">
      <c r="A22" s="9" t="s">
        <v>18</v>
      </c>
      <c r="B22" s="13">
        <f>VLOOKUP(全体断熱!B19,【触らないでください】設計価格!A3:B13,2,FALSE)</f>
        <v>6580</v>
      </c>
      <c r="C22" s="13">
        <f>VLOOKUP(C19,【触らないでください】設計価格!A3:B13,2,FALSE)</f>
        <v>8130</v>
      </c>
      <c r="D22" s="14">
        <f>VLOOKUP(D19,【触らないでください】設計価格!A3:B13,2,FALSE)</f>
        <v>7110</v>
      </c>
    </row>
    <row r="23" spans="1:17" x14ac:dyDescent="0.45">
      <c r="A23" s="31"/>
      <c r="B23" s="32" t="e">
        <f>VLOOKUP(B20,【触らないでください】設計価格!A3:B13,2,FALSE)</f>
        <v>#N/A</v>
      </c>
      <c r="C23" s="13">
        <f>VLOOKUP(C20,【触らないでください】設計価格!A4:B14,2,FALSE)</f>
        <v>8690</v>
      </c>
      <c r="D23" s="33" t="e">
        <f>VLOOKUP(D20,【触らないでください】設計価格!A3:B13,2,FALSE)</f>
        <v>#N/A</v>
      </c>
    </row>
    <row r="24" spans="1:17" ht="18.600000000000001" thickBot="1" x14ac:dyDescent="0.5">
      <c r="A24" s="10" t="s">
        <v>19</v>
      </c>
      <c r="B24" s="15">
        <f>B21*B22</f>
        <v>625100</v>
      </c>
      <c r="C24" s="15">
        <f>C21*(C22+C23)</f>
        <v>672800</v>
      </c>
      <c r="D24" s="16">
        <f>D21*D22</f>
        <v>284400</v>
      </c>
    </row>
    <row r="26" spans="1:17" x14ac:dyDescent="0.45">
      <c r="A26" s="4" t="s">
        <v>5</v>
      </c>
    </row>
    <row r="27" spans="1:17" ht="18.600000000000001" thickBot="1" x14ac:dyDescent="0.5">
      <c r="A27" t="s">
        <v>6</v>
      </c>
      <c r="B27" s="1"/>
      <c r="C27" s="1"/>
      <c r="D27" s="1"/>
    </row>
    <row r="28" spans="1:17" x14ac:dyDescent="0.45">
      <c r="A28" s="51"/>
      <c r="B28" s="56" t="s">
        <v>17</v>
      </c>
      <c r="C28" s="56"/>
      <c r="D28" s="57"/>
      <c r="G28" t="s">
        <v>10</v>
      </c>
      <c r="I28" s="26">
        <v>70</v>
      </c>
      <c r="J28" t="s">
        <v>11</v>
      </c>
      <c r="K28" t="s">
        <v>12</v>
      </c>
    </row>
    <row r="29" spans="1:17" x14ac:dyDescent="0.45">
      <c r="A29" s="52"/>
      <c r="B29" s="7" t="s">
        <v>2</v>
      </c>
      <c r="C29" s="7" t="s">
        <v>3</v>
      </c>
      <c r="D29" s="8" t="s">
        <v>4</v>
      </c>
      <c r="H29" t="s">
        <v>8</v>
      </c>
      <c r="K29" t="s">
        <v>50</v>
      </c>
    </row>
    <row r="30" spans="1:17" x14ac:dyDescent="0.45">
      <c r="A30" s="9" t="s">
        <v>13</v>
      </c>
      <c r="B30" s="17">
        <v>1.9</v>
      </c>
      <c r="C30" s="17">
        <v>5.7</v>
      </c>
      <c r="D30" s="18">
        <v>2.2999999999999998</v>
      </c>
      <c r="G30" t="s">
        <v>2</v>
      </c>
      <c r="H30" s="34">
        <f>11.565+8.2+27.78</f>
        <v>47.545000000000002</v>
      </c>
      <c r="K30" s="50"/>
      <c r="L30" s="4" t="s">
        <v>47</v>
      </c>
      <c r="M30" s="4"/>
      <c r="N30" s="4"/>
      <c r="O30" s="4"/>
    </row>
    <row r="31" spans="1:17" x14ac:dyDescent="0.45">
      <c r="A31" s="43" t="s">
        <v>14</v>
      </c>
      <c r="B31" s="46">
        <f>B30/H30*1000</f>
        <v>39.962141129456299</v>
      </c>
      <c r="C31" s="46">
        <f>C30/H31*1000</f>
        <v>81.428571428571431</v>
      </c>
      <c r="D31" s="47">
        <f>D30/H32*1000</f>
        <v>32.857142857142854</v>
      </c>
      <c r="G31" t="s">
        <v>7</v>
      </c>
      <c r="H31" s="3">
        <v>70</v>
      </c>
      <c r="K31" s="49" t="s">
        <v>9</v>
      </c>
      <c r="L31" s="48"/>
      <c r="M31" s="48"/>
      <c r="N31" s="48"/>
    </row>
    <row r="32" spans="1:17" x14ac:dyDescent="0.45">
      <c r="A32" s="35" t="s">
        <v>15</v>
      </c>
      <c r="B32" s="36" t="s">
        <v>44</v>
      </c>
      <c r="C32" s="36" t="s">
        <v>45</v>
      </c>
      <c r="D32" s="37" t="s">
        <v>46</v>
      </c>
      <c r="E32" s="41" t="s">
        <v>59</v>
      </c>
      <c r="G32" s="2" t="s">
        <v>4</v>
      </c>
      <c r="H32" s="3">
        <v>70</v>
      </c>
      <c r="K32" s="40" t="s">
        <v>57</v>
      </c>
    </row>
    <row r="33" spans="1:7" x14ac:dyDescent="0.45">
      <c r="A33" s="9" t="s">
        <v>16</v>
      </c>
      <c r="B33" s="19">
        <f>ROUNDUP(H30/(0.91*1.82),0)</f>
        <v>29</v>
      </c>
      <c r="C33" s="19">
        <f>ROUNDUP(H31/(0.91*1.82),0)</f>
        <v>43</v>
      </c>
      <c r="D33" s="20">
        <f>ROUNDUP(H32/(0.91*1.82),0)</f>
        <v>43</v>
      </c>
    </row>
    <row r="34" spans="1:7" x14ac:dyDescent="0.45">
      <c r="A34" s="9" t="s">
        <v>18</v>
      </c>
      <c r="B34" s="21">
        <f>VLOOKUP(B32,【触らないでください】設計価格!A3:B13,2,FALSE)</f>
        <v>5920</v>
      </c>
      <c r="C34" s="21">
        <f>VLOOKUP(C32,【触らないでください】設計価格!A3:B13,2,FALSE)</f>
        <v>13400</v>
      </c>
      <c r="D34" s="22">
        <f>VLOOKUP(D32,【触らないでください】設計価格!A3:B13,2,FALSE)</f>
        <v>5400</v>
      </c>
    </row>
    <row r="35" spans="1:7" ht="18.600000000000001" thickBot="1" x14ac:dyDescent="0.5">
      <c r="A35" s="10" t="s">
        <v>16</v>
      </c>
      <c r="B35" s="23">
        <f>B34*B33</f>
        <v>171680</v>
      </c>
      <c r="C35" s="23">
        <f>C34*C33</f>
        <v>576200</v>
      </c>
      <c r="D35" s="24">
        <f>D34*D33</f>
        <v>232200</v>
      </c>
    </row>
    <row r="36" spans="1:7" x14ac:dyDescent="0.45">
      <c r="G36" s="2"/>
    </row>
  </sheetData>
  <mergeCells count="5">
    <mergeCell ref="A15:A16"/>
    <mergeCell ref="B15:D15"/>
    <mergeCell ref="A28:A29"/>
    <mergeCell ref="B28:D28"/>
    <mergeCell ref="I3:N10"/>
  </mergeCells>
  <phoneticPr fontId="2"/>
  <dataValidations count="1">
    <dataValidation type="list" allowBlank="1" showInputMessage="1" showErrorMessage="1" sqref="B19:D20 B32:D32" xr:uid="{00000000-0002-0000-0000-000000000000}">
      <formula1>"25-R6,30-R6,35-R6,40-R6,45-R6,50-R6,60-R6,66-R6,80-R6,90-R6,100-R6"</formula1>
    </dataValidation>
  </dataValidations>
  <pageMargins left="0.7" right="0.7" top="0.75" bottom="0.75" header="0.3" footer="0.3"/>
  <pageSetup paperSize="9" orientation="portrait" verticalDpi="0" r:id="rId1"/>
  <ignoredErrors>
    <ignoredError sqref="B23 D23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tabSelected="1" zoomScale="85" zoomScaleNormal="85" workbookViewId="0">
      <selection activeCell="O23" sqref="O23"/>
    </sheetView>
  </sheetViews>
  <sheetFormatPr defaultRowHeight="18" x14ac:dyDescent="0.45"/>
  <cols>
    <col min="1" max="1" width="35" customWidth="1"/>
    <col min="2" max="4" width="12.69921875" customWidth="1"/>
    <col min="7" max="7" width="19.3984375" bestFit="1" customWidth="1"/>
  </cols>
  <sheetData>
    <row r="1" spans="1:11" ht="28.8" x14ac:dyDescent="0.45">
      <c r="A1" s="39" t="s">
        <v>58</v>
      </c>
    </row>
    <row r="2" spans="1:11" ht="18.600000000000001" thickBot="1" x14ac:dyDescent="0.5">
      <c r="A2" s="4"/>
    </row>
    <row r="3" spans="1:11" ht="18.600000000000001" thickTop="1" x14ac:dyDescent="0.45">
      <c r="A3" s="4" t="s">
        <v>20</v>
      </c>
      <c r="F3" s="58" t="s">
        <v>61</v>
      </c>
      <c r="G3" s="59"/>
      <c r="H3" s="59"/>
      <c r="I3" s="59"/>
      <c r="J3" s="59"/>
      <c r="K3" s="60"/>
    </row>
    <row r="4" spans="1:11" x14ac:dyDescent="0.45">
      <c r="A4" s="4" t="s">
        <v>21</v>
      </c>
      <c r="F4" s="61"/>
      <c r="G4" s="62"/>
      <c r="H4" s="62"/>
      <c r="I4" s="62"/>
      <c r="J4" s="62"/>
      <c r="K4" s="63"/>
    </row>
    <row r="5" spans="1:11" ht="19.5" customHeight="1" x14ac:dyDescent="0.45">
      <c r="A5" s="25" t="s">
        <v>22</v>
      </c>
      <c r="F5" s="61"/>
      <c r="G5" s="62"/>
      <c r="H5" s="62"/>
      <c r="I5" s="62"/>
      <c r="J5" s="62"/>
      <c r="K5" s="63"/>
    </row>
    <row r="6" spans="1:11" x14ac:dyDescent="0.45">
      <c r="A6" s="25"/>
      <c r="F6" s="61"/>
      <c r="G6" s="62"/>
      <c r="H6" s="62"/>
      <c r="I6" s="62"/>
      <c r="J6" s="62"/>
      <c r="K6" s="63"/>
    </row>
    <row r="7" spans="1:11" x14ac:dyDescent="0.45">
      <c r="A7" s="25"/>
      <c r="F7" s="61"/>
      <c r="G7" s="62"/>
      <c r="H7" s="62"/>
      <c r="I7" s="62"/>
      <c r="J7" s="62"/>
      <c r="K7" s="63"/>
    </row>
    <row r="8" spans="1:11" x14ac:dyDescent="0.45">
      <c r="A8" s="4"/>
      <c r="F8" s="61"/>
      <c r="G8" s="62"/>
      <c r="H8" s="62"/>
      <c r="I8" s="62"/>
      <c r="J8" s="62"/>
      <c r="K8" s="63"/>
    </row>
    <row r="9" spans="1:11" x14ac:dyDescent="0.45">
      <c r="A9" s="4"/>
      <c r="F9" s="61"/>
      <c r="G9" s="62"/>
      <c r="H9" s="62"/>
      <c r="I9" s="62"/>
      <c r="J9" s="62"/>
      <c r="K9" s="63"/>
    </row>
    <row r="10" spans="1:11" ht="18.600000000000001" thickBot="1" x14ac:dyDescent="0.5">
      <c r="A10" s="4"/>
      <c r="F10" s="64"/>
      <c r="G10" s="65"/>
      <c r="H10" s="65"/>
      <c r="I10" s="65"/>
      <c r="J10" s="65"/>
      <c r="K10" s="66"/>
    </row>
    <row r="11" spans="1:11" ht="18.600000000000001" thickTop="1" x14ac:dyDescent="0.45">
      <c r="A11" s="4" t="s">
        <v>24</v>
      </c>
    </row>
    <row r="12" spans="1:11" x14ac:dyDescent="0.45">
      <c r="A12" s="25" t="s">
        <v>48</v>
      </c>
    </row>
    <row r="13" spans="1:11" x14ac:dyDescent="0.45">
      <c r="A13" s="25" t="s">
        <v>25</v>
      </c>
    </row>
    <row r="14" spans="1:11" x14ac:dyDescent="0.45">
      <c r="A14" s="4"/>
    </row>
    <row r="15" spans="1:11" x14ac:dyDescent="0.45">
      <c r="A15" s="4"/>
    </row>
    <row r="16" spans="1:11" x14ac:dyDescent="0.45">
      <c r="A16" s="4"/>
    </row>
    <row r="17" spans="1:14" x14ac:dyDescent="0.45">
      <c r="A17" s="4"/>
    </row>
    <row r="18" spans="1:14" x14ac:dyDescent="0.45">
      <c r="A18" s="4"/>
    </row>
    <row r="19" spans="1:14" x14ac:dyDescent="0.45">
      <c r="A19" s="4"/>
    </row>
    <row r="20" spans="1:14" x14ac:dyDescent="0.45">
      <c r="A20" s="4"/>
    </row>
    <row r="21" spans="1:14" x14ac:dyDescent="0.45">
      <c r="A21" s="4"/>
    </row>
    <row r="22" spans="1:14" x14ac:dyDescent="0.45">
      <c r="A22" s="4"/>
    </row>
    <row r="23" spans="1:14" x14ac:dyDescent="0.45">
      <c r="A23" s="4"/>
    </row>
    <row r="24" spans="1:14" x14ac:dyDescent="0.45">
      <c r="A24" s="4"/>
    </row>
    <row r="25" spans="1:14" x14ac:dyDescent="0.45">
      <c r="A25" s="4"/>
    </row>
    <row r="26" spans="1:14" x14ac:dyDescent="0.45">
      <c r="A26" s="4"/>
    </row>
    <row r="27" spans="1:14" x14ac:dyDescent="0.45">
      <c r="A27" s="4" t="s">
        <v>0</v>
      </c>
    </row>
    <row r="28" spans="1:14" x14ac:dyDescent="0.45">
      <c r="A28" s="4" t="s">
        <v>1</v>
      </c>
    </row>
    <row r="29" spans="1:14" ht="18.600000000000001" thickBot="1" x14ac:dyDescent="0.5">
      <c r="A29" t="s">
        <v>6</v>
      </c>
      <c r="B29" s="1"/>
      <c r="C29" s="1"/>
      <c r="D29" s="1"/>
    </row>
    <row r="30" spans="1:14" ht="26.4" x14ac:dyDescent="0.45">
      <c r="A30" s="51"/>
      <c r="B30" s="53" t="s">
        <v>17</v>
      </c>
      <c r="C30" s="54"/>
      <c r="D30" s="55"/>
      <c r="I30" s="26"/>
      <c r="J30" s="38" t="s">
        <v>62</v>
      </c>
    </row>
    <row r="31" spans="1:14" x14ac:dyDescent="0.45">
      <c r="A31" s="52"/>
      <c r="B31" s="7" t="s">
        <v>28</v>
      </c>
      <c r="C31" s="7" t="s">
        <v>26</v>
      </c>
      <c r="D31" s="8" t="s">
        <v>4</v>
      </c>
      <c r="H31" t="s">
        <v>8</v>
      </c>
      <c r="J31" t="s">
        <v>49</v>
      </c>
    </row>
    <row r="32" spans="1:14" x14ac:dyDescent="0.45">
      <c r="A32" s="9" t="s">
        <v>13</v>
      </c>
      <c r="B32" s="5">
        <v>3.5</v>
      </c>
      <c r="C32" s="5">
        <v>1.5</v>
      </c>
      <c r="D32" s="6">
        <v>1.5</v>
      </c>
      <c r="G32" t="s">
        <v>2</v>
      </c>
      <c r="H32" s="3">
        <f>33.15+24.75</f>
        <v>57.9</v>
      </c>
      <c r="J32" s="50"/>
      <c r="K32" s="4" t="s">
        <v>47</v>
      </c>
      <c r="L32" s="4"/>
      <c r="M32" s="4"/>
      <c r="N32" s="4"/>
    </row>
    <row r="33" spans="1:14" x14ac:dyDescent="0.45">
      <c r="A33" s="43" t="s">
        <v>14</v>
      </c>
      <c r="B33" s="44">
        <f>B32/H32*1000</f>
        <v>60.44905008635579</v>
      </c>
      <c r="C33" s="44">
        <f>C32/H33*1000</f>
        <v>50.318685005031867</v>
      </c>
      <c r="D33" s="45">
        <f>D32/H34*1000</f>
        <v>50.318685005031874</v>
      </c>
      <c r="G33" t="s">
        <v>7</v>
      </c>
      <c r="H33" s="3">
        <f>25.67+4.14</f>
        <v>29.810000000000002</v>
      </c>
      <c r="J33" s="49" t="s">
        <v>9</v>
      </c>
      <c r="K33" s="48"/>
      <c r="L33" s="48"/>
      <c r="M33" s="48"/>
    </row>
    <row r="34" spans="1:14" x14ac:dyDescent="0.45">
      <c r="A34" s="35" t="s">
        <v>15</v>
      </c>
      <c r="B34" s="36" t="s">
        <v>43</v>
      </c>
      <c r="C34" s="36" t="s">
        <v>42</v>
      </c>
      <c r="D34" s="37" t="s">
        <v>42</v>
      </c>
      <c r="E34" s="42" t="s">
        <v>60</v>
      </c>
      <c r="G34" s="2" t="s">
        <v>4</v>
      </c>
      <c r="H34" s="3">
        <f>29.81</f>
        <v>29.81</v>
      </c>
      <c r="J34" s="40" t="s">
        <v>51</v>
      </c>
    </row>
    <row r="35" spans="1:14" x14ac:dyDescent="0.45">
      <c r="A35" s="9" t="s">
        <v>16</v>
      </c>
      <c r="B35" s="11">
        <f>ROUNDUP(H32/(0.91*1.82),0)</f>
        <v>35</v>
      </c>
      <c r="C35" s="11">
        <f>ROUNDUP(H33/(0.91*1.82),0)</f>
        <v>18</v>
      </c>
      <c r="D35" s="12">
        <f>ROUNDUP(H34/(0.91*1.82),0)</f>
        <v>18</v>
      </c>
    </row>
    <row r="36" spans="1:14" x14ac:dyDescent="0.45">
      <c r="A36" s="9" t="s">
        <v>18</v>
      </c>
      <c r="B36" s="13">
        <f>VLOOKUP(B34,【触らないでください】設計価格!A3:B13,2,FALSE)</f>
        <v>8690</v>
      </c>
      <c r="C36" s="13">
        <f>VLOOKUP(C34,【触らないでください】設計価格!A3:B13,2,FALSE)</f>
        <v>8130</v>
      </c>
      <c r="D36" s="14">
        <f>VLOOKUP(D34,【触らないでください】設計価格!A3:B13,2,FALSE)</f>
        <v>8130</v>
      </c>
    </row>
    <row r="37" spans="1:14" ht="18.600000000000001" thickBot="1" x14ac:dyDescent="0.5">
      <c r="A37" s="10" t="s">
        <v>19</v>
      </c>
      <c r="B37" s="15">
        <f>B36*B35</f>
        <v>304150</v>
      </c>
      <c r="C37" s="15">
        <f>C36*C35</f>
        <v>146340</v>
      </c>
      <c r="D37" s="16">
        <f>D36*D35</f>
        <v>146340</v>
      </c>
    </row>
    <row r="38" spans="1:14" x14ac:dyDescent="0.45">
      <c r="A38" s="27" t="s">
        <v>27</v>
      </c>
      <c r="B38" s="28"/>
      <c r="C38" s="28"/>
      <c r="D38" s="28"/>
    </row>
    <row r="40" spans="1:14" x14ac:dyDescent="0.45">
      <c r="A40" s="4" t="s">
        <v>5</v>
      </c>
    </row>
    <row r="41" spans="1:14" ht="18.600000000000001" thickBot="1" x14ac:dyDescent="0.5">
      <c r="A41" t="s">
        <v>6</v>
      </c>
      <c r="B41" s="1"/>
      <c r="C41" s="1"/>
      <c r="D41" s="1"/>
    </row>
    <row r="42" spans="1:14" x14ac:dyDescent="0.45">
      <c r="A42" s="51"/>
      <c r="B42" s="56" t="s">
        <v>17</v>
      </c>
      <c r="C42" s="56"/>
      <c r="D42" s="57"/>
      <c r="G42" t="s">
        <v>10</v>
      </c>
      <c r="H42" s="26">
        <v>70</v>
      </c>
      <c r="I42" t="s">
        <v>11</v>
      </c>
      <c r="J42" t="s">
        <v>12</v>
      </c>
    </row>
    <row r="43" spans="1:14" x14ac:dyDescent="0.45">
      <c r="A43" s="52"/>
      <c r="B43" s="7" t="s">
        <v>2</v>
      </c>
      <c r="C43" s="7" t="s">
        <v>3</v>
      </c>
      <c r="D43" s="8" t="s">
        <v>4</v>
      </c>
      <c r="H43" t="s">
        <v>8</v>
      </c>
      <c r="J43" t="s">
        <v>50</v>
      </c>
    </row>
    <row r="44" spans="1:14" x14ac:dyDescent="0.45">
      <c r="A44" s="9" t="s">
        <v>13</v>
      </c>
      <c r="B44" s="5">
        <v>1</v>
      </c>
      <c r="C44" s="5">
        <v>2.9</v>
      </c>
      <c r="D44" s="6">
        <v>1.2</v>
      </c>
      <c r="G44" t="s">
        <v>2</v>
      </c>
      <c r="H44" s="34">
        <f>9.43+30.06+12.79</f>
        <v>52.279999999999994</v>
      </c>
      <c r="J44" s="50"/>
      <c r="K44" s="4" t="s">
        <v>47</v>
      </c>
      <c r="L44" s="4"/>
      <c r="M44" s="4"/>
      <c r="N44" s="4"/>
    </row>
    <row r="45" spans="1:14" x14ac:dyDescent="0.45">
      <c r="A45" s="43" t="s">
        <v>14</v>
      </c>
      <c r="B45" s="46">
        <f>B44/H44*1000</f>
        <v>19.127773527161441</v>
      </c>
      <c r="C45" s="46">
        <f>C44/H45*1000</f>
        <v>41.428571428571423</v>
      </c>
      <c r="D45" s="47">
        <f>D44/H46*1000</f>
        <v>17.142857142857142</v>
      </c>
      <c r="G45" t="s">
        <v>7</v>
      </c>
      <c r="H45" s="3">
        <v>70</v>
      </c>
      <c r="J45" s="49" t="s">
        <v>9</v>
      </c>
      <c r="K45" s="48"/>
      <c r="L45" s="48"/>
      <c r="M45" s="48"/>
    </row>
    <row r="46" spans="1:14" x14ac:dyDescent="0.45">
      <c r="A46" s="35" t="s">
        <v>15</v>
      </c>
      <c r="B46" s="36" t="s">
        <v>53</v>
      </c>
      <c r="C46" s="36" t="s">
        <v>29</v>
      </c>
      <c r="D46" s="37" t="s">
        <v>53</v>
      </c>
      <c r="E46" s="42" t="s">
        <v>60</v>
      </c>
      <c r="G46" s="2" t="s">
        <v>4</v>
      </c>
      <c r="H46" s="3">
        <v>70</v>
      </c>
      <c r="J46" s="40" t="s">
        <v>52</v>
      </c>
    </row>
    <row r="47" spans="1:14" x14ac:dyDescent="0.45">
      <c r="A47" s="9" t="s">
        <v>16</v>
      </c>
      <c r="B47" s="19">
        <f>ROUNDUP(H44/(0.91*1.82),0)</f>
        <v>32</v>
      </c>
      <c r="C47" s="19">
        <f>ROUNDUP(H45/(0.91*1.82),0)</f>
        <v>43</v>
      </c>
      <c r="D47" s="20">
        <f>ROUNDUP(H46/(0.91*1.82),0)</f>
        <v>43</v>
      </c>
    </row>
    <row r="48" spans="1:14" x14ac:dyDescent="0.45">
      <c r="A48" s="9" t="s">
        <v>18</v>
      </c>
      <c r="B48" s="21">
        <f>VLOOKUP(B46,【触らないでください】設計価格!A3:B13,2,FALSE)</f>
        <v>4400</v>
      </c>
      <c r="C48" s="21">
        <f>VLOOKUP(C46,【触らないでください】設計価格!A3:B13,2,FALSE)</f>
        <v>6580</v>
      </c>
      <c r="D48" s="22">
        <f>VLOOKUP(D46,【触らないでください】設計価格!A3:B13,2,FALSE)</f>
        <v>4400</v>
      </c>
    </row>
    <row r="49" spans="1:7" ht="18.600000000000001" thickBot="1" x14ac:dyDescent="0.5">
      <c r="A49" s="10" t="s">
        <v>16</v>
      </c>
      <c r="B49" s="23">
        <f>B47*B48</f>
        <v>140800</v>
      </c>
      <c r="C49" s="23">
        <f>C47*C48</f>
        <v>282940</v>
      </c>
      <c r="D49" s="24">
        <f>D47*D48</f>
        <v>189200</v>
      </c>
    </row>
    <row r="50" spans="1:7" x14ac:dyDescent="0.45">
      <c r="A50" s="27"/>
      <c r="G50" s="2"/>
    </row>
  </sheetData>
  <mergeCells count="5">
    <mergeCell ref="A30:A31"/>
    <mergeCell ref="B30:D30"/>
    <mergeCell ref="A42:A43"/>
    <mergeCell ref="B42:D42"/>
    <mergeCell ref="F3:K10"/>
  </mergeCells>
  <phoneticPr fontId="2"/>
  <dataValidations count="1">
    <dataValidation type="list" allowBlank="1" showInputMessage="1" showErrorMessage="1" sqref="B34:D34 B46:D46" xr:uid="{00000000-0002-0000-0100-000000000000}">
      <formula1>"25-R6,30-R6,35-R6,40-R6,45-R6,50-R6,60-R6,66-R6,80-R6,90-R6,100-R6"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B14" sqref="B14"/>
    </sheetView>
  </sheetViews>
  <sheetFormatPr defaultRowHeight="18" x14ac:dyDescent="0.45"/>
  <sheetData>
    <row r="3" spans="1:2" x14ac:dyDescent="0.45">
      <c r="A3" t="s">
        <v>31</v>
      </c>
      <c r="B3" s="30">
        <v>4400</v>
      </c>
    </row>
    <row r="4" spans="1:2" x14ac:dyDescent="0.45">
      <c r="A4" t="s">
        <v>32</v>
      </c>
      <c r="B4" s="30">
        <v>4900</v>
      </c>
    </row>
    <row r="5" spans="1:2" x14ac:dyDescent="0.45">
      <c r="A5" t="s">
        <v>33</v>
      </c>
      <c r="B5" s="30">
        <v>5400</v>
      </c>
    </row>
    <row r="6" spans="1:2" x14ac:dyDescent="0.45">
      <c r="A6" t="s">
        <v>34</v>
      </c>
      <c r="B6" s="30">
        <v>5920</v>
      </c>
    </row>
    <row r="7" spans="1:2" x14ac:dyDescent="0.45">
      <c r="A7" t="s">
        <v>35</v>
      </c>
      <c r="B7" s="30">
        <v>6580</v>
      </c>
    </row>
    <row r="8" spans="1:2" x14ac:dyDescent="0.45">
      <c r="A8" t="s">
        <v>36</v>
      </c>
      <c r="B8" s="30">
        <v>7110</v>
      </c>
    </row>
    <row r="9" spans="1:2" x14ac:dyDescent="0.45">
      <c r="A9" t="s">
        <v>37</v>
      </c>
      <c r="B9" s="30">
        <v>8130</v>
      </c>
    </row>
    <row r="10" spans="1:2" x14ac:dyDescent="0.45">
      <c r="A10" t="s">
        <v>38</v>
      </c>
      <c r="B10" s="30">
        <v>8690</v>
      </c>
    </row>
    <row r="11" spans="1:2" x14ac:dyDescent="0.45">
      <c r="A11" t="s">
        <v>39</v>
      </c>
      <c r="B11" s="30">
        <v>11840</v>
      </c>
    </row>
    <row r="12" spans="1:2" x14ac:dyDescent="0.45">
      <c r="A12" t="s">
        <v>40</v>
      </c>
      <c r="B12" s="30">
        <v>13400</v>
      </c>
    </row>
    <row r="13" spans="1:2" x14ac:dyDescent="0.45">
      <c r="A13" t="s">
        <v>41</v>
      </c>
      <c r="B13" s="30">
        <v>14220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全体断熱</vt:lpstr>
      <vt:lpstr>部分断熱</vt:lpstr>
      <vt:lpstr>【触らないでください】設計価格</vt:lpstr>
    </vt:vector>
  </TitlesOfParts>
  <Company>旭化成グループ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　祥元(Oe, Yoshiyuki)</dc:creator>
  <cp:lastModifiedBy>大江　祥元(Oe, Yoshiyuki)</cp:lastModifiedBy>
  <dcterms:created xsi:type="dcterms:W3CDTF">2025-02-10T02:07:30Z</dcterms:created>
  <dcterms:modified xsi:type="dcterms:W3CDTF">2025-03-11T08:28:53Z</dcterms:modified>
</cp:coreProperties>
</file>